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25" windowWidth="19230" windowHeight="10290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T50" i="1" l="1"/>
  <c r="R56" i="1"/>
  <c r="R55" i="1"/>
  <c r="R54" i="1"/>
  <c r="R17" i="1"/>
  <c r="R16" i="1"/>
  <c r="R15" i="1"/>
  <c r="T11" i="1"/>
  <c r="G51" i="1" l="1"/>
  <c r="G52" i="1"/>
  <c r="G53" i="1"/>
  <c r="G50" i="1"/>
  <c r="G12" i="1"/>
  <c r="G13" i="1"/>
  <c r="G14" i="1"/>
  <c r="G11" i="1"/>
  <c r="L54" i="1"/>
  <c r="L55" i="1" s="1"/>
  <c r="L56" i="1" s="1"/>
  <c r="T53" i="1"/>
  <c r="T52" i="1"/>
  <c r="T51" i="1"/>
  <c r="P15" i="1"/>
  <c r="P16" i="1" s="1"/>
  <c r="P17" i="1" s="1"/>
  <c r="P54" i="1"/>
  <c r="P55" i="1" s="1"/>
  <c r="S15" i="1"/>
  <c r="S16" i="1" s="1"/>
  <c r="S54" i="1"/>
  <c r="S55" i="1" s="1"/>
  <c r="Q15" i="1"/>
  <c r="Q16" i="1" s="1"/>
  <c r="Q54" i="1"/>
  <c r="Q55" i="1" s="1"/>
  <c r="L15" i="1"/>
  <c r="P56" i="1" l="1"/>
  <c r="Q56" i="1"/>
  <c r="Q17" i="1"/>
  <c r="S17" i="1"/>
  <c r="S56" i="1"/>
  <c r="L16" i="1"/>
  <c r="L17" i="1" s="1"/>
  <c r="H54" i="1"/>
  <c r="I54" i="1"/>
  <c r="J54" i="1"/>
  <c r="K54" i="1"/>
  <c r="M54" i="1"/>
  <c r="N54" i="1"/>
  <c r="O54" i="1"/>
  <c r="G54" i="1"/>
  <c r="F54" i="1"/>
  <c r="T12" i="1"/>
  <c r="T13" i="1"/>
  <c r="T14" i="1"/>
  <c r="G15" i="1"/>
  <c r="H15" i="1"/>
  <c r="I15" i="1"/>
  <c r="J15" i="1"/>
  <c r="K15" i="1"/>
  <c r="M15" i="1"/>
  <c r="N15" i="1"/>
  <c r="O15" i="1"/>
  <c r="F15" i="1"/>
  <c r="T54" i="1" l="1"/>
  <c r="T15" i="1"/>
  <c r="F55" i="1" l="1"/>
  <c r="F56" i="1" s="1"/>
  <c r="F45" i="1" l="1"/>
  <c r="V53" i="1" l="1"/>
  <c r="V52" i="1"/>
  <c r="U53" i="1" l="1"/>
  <c r="U52" i="1"/>
  <c r="H55" i="1" l="1"/>
  <c r="H56" i="1" s="1"/>
  <c r="N55" i="1"/>
  <c r="N56" i="1" s="1"/>
  <c r="M55" i="1"/>
  <c r="M56" i="1" s="1"/>
  <c r="I55" i="1"/>
  <c r="I56" i="1" s="1"/>
  <c r="K55" i="1"/>
  <c r="K56" i="1" s="1"/>
  <c r="J55" i="1"/>
  <c r="J56" i="1" s="1"/>
  <c r="O55" i="1"/>
  <c r="O56" i="1" s="1"/>
  <c r="V51" i="1"/>
  <c r="V50" i="1" l="1"/>
  <c r="V54" i="1" s="1"/>
  <c r="U51" i="1"/>
  <c r="U50" i="1"/>
  <c r="U54" i="1" l="1"/>
  <c r="U55" i="1" s="1"/>
  <c r="U56" i="1" s="1"/>
  <c r="G55" i="1"/>
  <c r="G56" i="1" s="1"/>
  <c r="V56" i="1"/>
  <c r="T55" i="1"/>
  <c r="T56" i="1" s="1"/>
  <c r="V55" i="1" l="1"/>
  <c r="J42" i="1" l="1"/>
  <c r="K42" i="1" s="1"/>
  <c r="J43" i="1"/>
  <c r="K43" i="1" s="1"/>
  <c r="B41" i="2"/>
  <c r="H29" i="2"/>
  <c r="H28" i="2"/>
  <c r="H27" i="2"/>
  <c r="B32" i="2"/>
  <c r="V14" i="1" l="1"/>
  <c r="V13" i="1"/>
  <c r="V12" i="1" l="1"/>
  <c r="V11" i="1"/>
  <c r="I29" i="2" l="1"/>
  <c r="I31" i="2" s="1"/>
  <c r="J20" i="2"/>
  <c r="J21" i="2"/>
  <c r="J22" i="2"/>
  <c r="J23" i="2"/>
  <c r="J24" i="2"/>
  <c r="J25" i="2"/>
  <c r="J26" i="2"/>
  <c r="J19" i="2"/>
  <c r="I20" i="2"/>
  <c r="I21" i="2"/>
  <c r="I22" i="2"/>
  <c r="I23" i="2"/>
  <c r="I24" i="2"/>
  <c r="I25" i="2"/>
  <c r="I26" i="2"/>
  <c r="I27" i="2"/>
  <c r="J27" i="2" s="1"/>
  <c r="I28" i="2"/>
  <c r="J28" i="2" s="1"/>
  <c r="I19" i="2"/>
  <c r="B28" i="2"/>
  <c r="A32" i="2"/>
  <c r="V15" i="1" l="1"/>
  <c r="U14" i="1"/>
  <c r="U13" i="1"/>
  <c r="V16" i="1" l="1"/>
  <c r="Y12" i="1"/>
  <c r="Z12" i="1" s="1"/>
  <c r="V17" i="1" l="1"/>
  <c r="K16" i="1"/>
  <c r="K17" i="1" s="1"/>
  <c r="H16" i="1"/>
  <c r="H17" i="1" s="1"/>
  <c r="I16" i="1"/>
  <c r="I17" i="1" s="1"/>
  <c r="N16" i="1"/>
  <c r="N17" i="1" s="1"/>
  <c r="J16" i="1"/>
  <c r="J17" i="1" s="1"/>
  <c r="O16" i="1" l="1"/>
  <c r="O17" i="1" s="1"/>
  <c r="M16" i="1"/>
  <c r="M17" i="1" s="1"/>
  <c r="F16" i="1" l="1"/>
  <c r="F17" i="1" s="1"/>
  <c r="T45" i="1"/>
  <c r="U11" i="1"/>
  <c r="U12" i="1" l="1"/>
  <c r="U15" i="1" s="1"/>
  <c r="AA12" i="1" l="1"/>
  <c r="T16" i="1"/>
  <c r="U16" i="1"/>
  <c r="U17" i="1" s="1"/>
  <c r="I41" i="1"/>
  <c r="J41" i="1" l="1"/>
  <c r="J44" i="1" s="1"/>
  <c r="I44" i="1"/>
  <c r="T17" i="1"/>
  <c r="G16" i="1"/>
  <c r="G17" i="1" s="1"/>
  <c r="Y14" i="1"/>
  <c r="Z14" i="1" s="1"/>
  <c r="G41" i="1" l="1"/>
  <c r="F47" i="1"/>
  <c r="K41" i="1"/>
  <c r="K44" i="1" s="1"/>
  <c r="AA14" i="1"/>
  <c r="Y11" i="1" l="1"/>
  <c r="Z11" i="1" s="1"/>
  <c r="Y15" i="1" l="1"/>
  <c r="Z15" i="1"/>
  <c r="AA40" i="1" l="1"/>
  <c r="AA25" i="1"/>
  <c r="AA26" i="1"/>
  <c r="AA27" i="1"/>
  <c r="AA28" i="1"/>
  <c r="AA29" i="1"/>
  <c r="AA30" i="1"/>
  <c r="AA31" i="1"/>
  <c r="AA32" i="1"/>
  <c r="AA34" i="1"/>
  <c r="AA36" i="1"/>
  <c r="AA37" i="1"/>
  <c r="AA38" i="1"/>
  <c r="AA39" i="1"/>
  <c r="AA15" i="1" l="1"/>
  <c r="AA41" i="1"/>
  <c r="Y16" i="1" l="1"/>
  <c r="AA21" i="1" l="1"/>
  <c r="AA22" i="1"/>
  <c r="AA23" i="1"/>
  <c r="AA24" i="1"/>
  <c r="V18" i="1"/>
  <c r="V19" i="1"/>
  <c r="V20" i="1"/>
  <c r="V21" i="1"/>
  <c r="V22" i="1"/>
  <c r="V23" i="1"/>
  <c r="V24" i="1"/>
  <c r="F27" i="1"/>
  <c r="E27" i="1" s="1"/>
  <c r="F28" i="1"/>
  <c r="E28" i="1" s="1"/>
  <c r="F29" i="1"/>
  <c r="E29" i="1" s="1"/>
  <c r="F30" i="1"/>
  <c r="E30" i="1" s="1"/>
  <c r="F31" i="1"/>
  <c r="E31" i="1" s="1"/>
  <c r="F32" i="1"/>
  <c r="E32" i="1" s="1"/>
  <c r="F26" i="1"/>
  <c r="E26" i="1" s="1"/>
  <c r="G33" i="1"/>
  <c r="AA33" i="1" s="1"/>
  <c r="G19" i="1" l="1"/>
  <c r="G35" i="1" l="1"/>
  <c r="AA35" i="1" s="1"/>
  <c r="Y18" i="1"/>
  <c r="AA18" i="1" s="1"/>
  <c r="Y19" i="1"/>
  <c r="AA19" i="1" s="1"/>
  <c r="AA11" i="1" l="1"/>
  <c r="Z16" i="1"/>
  <c r="Z17" i="1" s="1"/>
  <c r="Y17" i="1"/>
  <c r="AA16" i="1" l="1"/>
  <c r="G20" i="1"/>
  <c r="AA20" i="1" s="1"/>
  <c r="AA17" i="1" l="1"/>
</calcChain>
</file>

<file path=xl/sharedStrings.xml><?xml version="1.0" encoding="utf-8"?>
<sst xmlns="http://schemas.openxmlformats.org/spreadsheetml/2006/main" count="99" uniqueCount="68">
  <si>
    <t>№ п/п</t>
  </si>
  <si>
    <t>Наименование работ</t>
  </si>
  <si>
    <t>Сроки выполнения работ</t>
  </si>
  <si>
    <t>проверка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</si>
  <si>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</si>
  <si>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</si>
  <si>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</si>
  <si>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</si>
  <si>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ВСЕГО с НДС: </t>
  </si>
  <si>
    <t>Ед. изм.</t>
  </si>
  <si>
    <t xml:space="preserve">было </t>
  </si>
  <si>
    <t>Возврат ГУ октябрь 2018г.</t>
  </si>
  <si>
    <t>Распределение Цены Договора и График освоения и финансирования</t>
  </si>
  <si>
    <t>Возврат ГУ апрель 2017г.</t>
  </si>
  <si>
    <t xml:space="preserve">Объем  </t>
  </si>
  <si>
    <t xml:space="preserve">Стоимость работ  Всего, руб, </t>
  </si>
  <si>
    <t>август</t>
  </si>
  <si>
    <t>сентябрь</t>
  </si>
  <si>
    <t>октябрь</t>
  </si>
  <si>
    <t>ноябрь</t>
  </si>
  <si>
    <t>декабрь</t>
  </si>
  <si>
    <t>лимит на разовые работы</t>
  </si>
  <si>
    <t>лимит на АВР</t>
  </si>
  <si>
    <t>Цена за ед. изм. Руб., за год</t>
  </si>
  <si>
    <t>проверка 01.7.2017 по 31.06.2018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</si>
  <si>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</si>
  <si>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</si>
  <si>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</si>
  <si>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</si>
  <si>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</si>
  <si>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</si>
  <si>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</si>
  <si>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подр без НДС без разовых</t>
  </si>
  <si>
    <t xml:space="preserve">по смете </t>
  </si>
  <si>
    <t xml:space="preserve">базов цена </t>
  </si>
  <si>
    <t>разов работы</t>
  </si>
  <si>
    <t>АВР</t>
  </si>
  <si>
    <t xml:space="preserve">без ндс </t>
  </si>
  <si>
    <t>НДС</t>
  </si>
  <si>
    <t xml:space="preserve">с НДС </t>
  </si>
  <si>
    <t>ИТОГ</t>
  </si>
  <si>
    <t xml:space="preserve">сумма уменьш </t>
  </si>
  <si>
    <t xml:space="preserve">             </t>
  </si>
  <si>
    <t>компл</t>
  </si>
  <si>
    <t>Заказчик:</t>
  </si>
  <si>
    <t>Исполнитель:</t>
  </si>
  <si>
    <t>ООО "ОДПС Сколково"</t>
  </si>
  <si>
    <t>Генеральный директор</t>
  </si>
  <si>
    <t>_________________/А.С. Савченко</t>
  </si>
  <si>
    <t>м.п.</t>
  </si>
  <si>
    <t>___________________/________/</t>
  </si>
  <si>
    <t>Расконсервация Стационарного снегоплавильного пункта №1 (ССП-1) (ЛС№1)</t>
  </si>
  <si>
    <t>Содержание территории ССП в период консервации (ЛС№2)</t>
  </si>
  <si>
    <t xml:space="preserve">май </t>
  </si>
  <si>
    <t xml:space="preserve">июнь </t>
  </si>
  <si>
    <t xml:space="preserve">август </t>
  </si>
  <si>
    <t xml:space="preserve">сентябрь </t>
  </si>
  <si>
    <t xml:space="preserve">октябрь </t>
  </si>
  <si>
    <t xml:space="preserve">ноябрь </t>
  </si>
  <si>
    <t xml:space="preserve"> Выполнение, руб., 2019 год. </t>
  </si>
  <si>
    <t>январь</t>
  </si>
  <si>
    <t xml:space="preserve">Финансирование руб., 2019 год. </t>
  </si>
  <si>
    <t>Приложение №2 к Договору _______________ от __________</t>
  </si>
  <si>
    <t xml:space="preserve">Выполнение, руб., 2018 год. </t>
  </si>
  <si>
    <t xml:space="preserve">Финансирование руб., 2018 год. </t>
  </si>
  <si>
    <t xml:space="preserve"> Всего за период с 01.05.2018 по 30.04.2019</t>
  </si>
  <si>
    <t>_________/________/</t>
  </si>
  <si>
    <t>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</si>
</sst>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dd/mm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16" fillId="0" borderId="0" applyFont="0" applyFill="0" applyBorder="0" applyAlignment="0" applyProtection="0"/>
    <xf numFmtId="0" fontId="1" fillId="0" borderId="0"/>
    <xf numFmtId="0" fontId="18" fillId="0" borderId="0"/>
  </cellStyleXfs>
  <cellXfs count="112">
    <xf numFmtId="0" fontId="0" fillId="0" borderId="0" xfId="0"/>
    <xf numFmtId="4" fontId="0" fillId="0" borderId="0" xfId="0" applyNumberFormat="1"/>
    <xf numFmtId="4" fontId="3" fillId="0" borderId="3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/>
    <xf numFmtId="0" fontId="10" fillId="0" borderId="0" xfId="0" applyFont="1"/>
    <xf numFmtId="0" fontId="11" fillId="0" borderId="0" xfId="0" applyFont="1"/>
    <xf numFmtId="4" fontId="12" fillId="0" borderId="3" xfId="0" applyNumberFormat="1" applyFont="1" applyBorder="1" applyAlignment="1">
      <alignment horizontal="center"/>
    </xf>
    <xf numFmtId="4" fontId="12" fillId="3" borderId="3" xfId="0" applyNumberFormat="1" applyFont="1" applyFill="1" applyBorder="1" applyAlignment="1">
      <alignment horizontal="center"/>
    </xf>
    <xf numFmtId="4" fontId="13" fillId="0" borderId="0" xfId="0" applyNumberFormat="1" applyFont="1"/>
    <xf numFmtId="0" fontId="13" fillId="0" borderId="0" xfId="0" applyFont="1"/>
    <xf numFmtId="4" fontId="10" fillId="2" borderId="11" xfId="0" applyNumberFormat="1" applyFont="1" applyFill="1" applyBorder="1" applyAlignment="1">
      <alignment horizontal="right"/>
    </xf>
    <xf numFmtId="4" fontId="10" fillId="2" borderId="3" xfId="0" applyNumberFormat="1" applyFont="1" applyFill="1" applyBorder="1" applyAlignment="1">
      <alignment horizontal="right"/>
    </xf>
    <xf numFmtId="4" fontId="10" fillId="2" borderId="2" xfId="0" applyNumberFormat="1" applyFont="1" applyFill="1" applyBorder="1" applyAlignment="1">
      <alignment horizontal="right"/>
    </xf>
    <xf numFmtId="0" fontId="0" fillId="3" borderId="0" xfId="0" applyFill="1"/>
    <xf numFmtId="4" fontId="0" fillId="3" borderId="0" xfId="0" applyNumberFormat="1" applyFill="1"/>
    <xf numFmtId="49" fontId="4" fillId="3" borderId="2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43" fontId="0" fillId="0" borderId="0" xfId="2" applyFont="1"/>
    <xf numFmtId="43" fontId="0" fillId="7" borderId="0" xfId="0" applyNumberFormat="1" applyFill="1"/>
    <xf numFmtId="43" fontId="0" fillId="7" borderId="0" xfId="2" applyFont="1" applyFill="1"/>
    <xf numFmtId="0" fontId="0" fillId="0" borderId="0" xfId="0"/>
    <xf numFmtId="164" fontId="5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0" xfId="0" applyFont="1"/>
    <xf numFmtId="0" fontId="3" fillId="0" borderId="0" xfId="0" applyFont="1"/>
    <xf numFmtId="4" fontId="13" fillId="0" borderId="0" xfId="0" applyNumberFormat="1" applyFont="1"/>
    <xf numFmtId="0" fontId="13" fillId="0" borderId="0" xfId="0" applyFont="1"/>
    <xf numFmtId="4" fontId="10" fillId="2" borderId="11" xfId="0" applyNumberFormat="1" applyFont="1" applyFill="1" applyBorder="1" applyAlignment="1">
      <alignment horizontal="right"/>
    </xf>
    <xf numFmtId="4" fontId="10" fillId="2" borderId="3" xfId="0" applyNumberFormat="1" applyFont="1" applyFill="1" applyBorder="1" applyAlignment="1">
      <alignment horizontal="right"/>
    </xf>
    <xf numFmtId="4" fontId="10" fillId="2" borderId="2" xfId="0" applyNumberFormat="1" applyFont="1" applyFill="1" applyBorder="1" applyAlignment="1">
      <alignment horizontal="right"/>
    </xf>
    <xf numFmtId="4" fontId="10" fillId="4" borderId="3" xfId="0" applyNumberFormat="1" applyFont="1" applyFill="1" applyBorder="1" applyAlignment="1">
      <alignment horizontal="center"/>
    </xf>
    <xf numFmtId="49" fontId="4" fillId="2" borderId="17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/>
    <xf numFmtId="0" fontId="13" fillId="4" borderId="0" xfId="0" applyFont="1" applyFill="1"/>
    <xf numFmtId="0" fontId="0" fillId="3" borderId="0" xfId="0" applyFill="1"/>
    <xf numFmtId="4" fontId="0" fillId="3" borderId="0" xfId="0" applyNumberFormat="1" applyFill="1"/>
    <xf numFmtId="49" fontId="4" fillId="3" borderId="21" xfId="0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/>
    </xf>
    <xf numFmtId="15" fontId="17" fillId="2" borderId="3" xfId="0" applyNumberFormat="1" applyFont="1" applyFill="1" applyBorder="1"/>
    <xf numFmtId="4" fontId="10" fillId="9" borderId="11" xfId="0" applyNumberFormat="1" applyFont="1" applyFill="1" applyBorder="1" applyAlignment="1">
      <alignment horizontal="center"/>
    </xf>
    <xf numFmtId="4" fontId="14" fillId="3" borderId="3" xfId="0" applyNumberFormat="1" applyFont="1" applyFill="1" applyBorder="1" applyAlignment="1">
      <alignment horizontal="center"/>
    </xf>
    <xf numFmtId="0" fontId="8" fillId="0" borderId="0" xfId="0" applyFont="1"/>
    <xf numFmtId="4" fontId="7" fillId="0" borderId="3" xfId="0" applyNumberFormat="1" applyFont="1" applyBorder="1" applyAlignment="1">
      <alignment horizontal="center"/>
    </xf>
    <xf numFmtId="4" fontId="8" fillId="0" borderId="0" xfId="0" applyNumberFormat="1" applyFont="1"/>
    <xf numFmtId="43" fontId="0" fillId="10" borderId="0" xfId="2" applyFont="1" applyFill="1"/>
    <xf numFmtId="0" fontId="0" fillId="10" borderId="0" xfId="0" applyFill="1"/>
    <xf numFmtId="4" fontId="8" fillId="5" borderId="0" xfId="0" applyNumberFormat="1" applyFont="1" applyFill="1"/>
    <xf numFmtId="0" fontId="0" fillId="0" borderId="3" xfId="0" applyBorder="1"/>
    <xf numFmtId="4" fontId="0" fillId="0" borderId="3" xfId="0" applyNumberFormat="1" applyBorder="1"/>
    <xf numFmtId="0" fontId="0" fillId="3" borderId="3" xfId="0" applyFill="1" applyBorder="1"/>
    <xf numFmtId="4" fontId="0" fillId="3" borderId="3" xfId="0" applyNumberFormat="1" applyFill="1" applyBorder="1"/>
    <xf numFmtId="4" fontId="8" fillId="3" borderId="0" xfId="0" applyNumberFormat="1" applyFont="1" applyFill="1"/>
    <xf numFmtId="49" fontId="4" fillId="3" borderId="24" xfId="0" applyNumberFormat="1" applyFont="1" applyFill="1" applyBorder="1" applyAlignment="1">
      <alignment horizontal="center" vertical="center" wrapText="1"/>
    </xf>
    <xf numFmtId="0" fontId="0" fillId="5" borderId="0" xfId="0" applyFill="1" applyBorder="1"/>
    <xf numFmtId="4" fontId="0" fillId="5" borderId="0" xfId="0" applyNumberFormat="1" applyFill="1" applyBorder="1"/>
    <xf numFmtId="4" fontId="11" fillId="0" borderId="0" xfId="0" applyNumberFormat="1" applyFont="1"/>
    <xf numFmtId="0" fontId="3" fillId="5" borderId="0" xfId="0" applyFont="1" applyFill="1"/>
    <xf numFmtId="0" fontId="0" fillId="5" borderId="0" xfId="0" applyFill="1"/>
    <xf numFmtId="0" fontId="19" fillId="0" borderId="0" xfId="4" applyFont="1" applyAlignment="1">
      <alignment horizontal="center" vertical="center"/>
    </xf>
    <xf numFmtId="0" fontId="20" fillId="0" borderId="0" xfId="4" applyFont="1"/>
    <xf numFmtId="0" fontId="21" fillId="0" borderId="0" xfId="4" applyFont="1"/>
    <xf numFmtId="0" fontId="20" fillId="0" borderId="0" xfId="0" applyFont="1"/>
    <xf numFmtId="4" fontId="20" fillId="0" borderId="0" xfId="0" applyNumberFormat="1" applyFont="1"/>
    <xf numFmtId="4" fontId="22" fillId="0" borderId="0" xfId="0" applyNumberFormat="1" applyFont="1"/>
    <xf numFmtId="0" fontId="22" fillId="5" borderId="0" xfId="0" applyFont="1" applyFill="1" applyBorder="1"/>
    <xf numFmtId="0" fontId="15" fillId="5" borderId="5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4" fontId="10" fillId="5" borderId="3" xfId="0" applyNumberFormat="1" applyFont="1" applyFill="1" applyBorder="1" applyAlignment="1">
      <alignment horizontal="center"/>
    </xf>
    <xf numFmtId="0" fontId="10" fillId="5" borderId="3" xfId="0" applyNumberFormat="1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1" xfId="0" applyNumberFormat="1" applyFont="1" applyFill="1" applyBorder="1" applyAlignment="1">
      <alignment horizontal="center"/>
    </xf>
    <xf numFmtId="4" fontId="10" fillId="5" borderId="11" xfId="0" applyNumberFormat="1" applyFont="1" applyFill="1" applyBorder="1" applyAlignment="1">
      <alignment horizontal="center"/>
    </xf>
    <xf numFmtId="4" fontId="0" fillId="0" borderId="0" xfId="0" applyNumberFormat="1" applyBorder="1"/>
    <xf numFmtId="4" fontId="0" fillId="3" borderId="0" xfId="0" applyNumberFormat="1" applyFill="1" applyBorder="1"/>
    <xf numFmtId="0" fontId="20" fillId="0" borderId="0" xfId="0" applyFont="1" applyAlignment="1">
      <alignment horizontal="right"/>
    </xf>
    <xf numFmtId="4" fontId="14" fillId="3" borderId="27" xfId="0" applyNumberFormat="1" applyFont="1" applyFill="1" applyBorder="1" applyAlignment="1">
      <alignment horizontal="center"/>
    </xf>
    <xf numFmtId="4" fontId="10" fillId="2" borderId="22" xfId="0" applyNumberFormat="1" applyFont="1" applyFill="1" applyBorder="1" applyAlignment="1">
      <alignment horizontal="right"/>
    </xf>
    <xf numFmtId="0" fontId="0" fillId="0" borderId="0" xfId="0" applyBorder="1"/>
    <xf numFmtId="0" fontId="6" fillId="2" borderId="5" xfId="1" applyFont="1" applyFill="1" applyBorder="1" applyAlignment="1">
      <alignment horizontal="left" vertical="center"/>
    </xf>
    <xf numFmtId="0" fontId="6" fillId="2" borderId="6" xfId="1" applyFont="1" applyFill="1" applyBorder="1" applyAlignment="1">
      <alignment horizontal="left" vertical="center"/>
    </xf>
    <xf numFmtId="0" fontId="6" fillId="2" borderId="7" xfId="1" applyFont="1" applyFill="1" applyBorder="1" applyAlignment="1">
      <alignment horizontal="left" vertical="center"/>
    </xf>
    <xf numFmtId="0" fontId="6" fillId="2" borderId="8" xfId="1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11" borderId="13" xfId="0" applyFont="1" applyFill="1" applyBorder="1" applyAlignment="1">
      <alignment horizontal="center" vertical="center" wrapText="1"/>
    </xf>
    <xf numFmtId="0" fontId="14" fillId="11" borderId="11" xfId="0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9" borderId="25" xfId="0" applyNumberFormat="1" applyFont="1" applyFill="1" applyBorder="1" applyAlignment="1">
      <alignment horizontal="center" vertical="center" wrapText="1"/>
    </xf>
    <xf numFmtId="49" fontId="4" fillId="9" borderId="26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6" borderId="19" xfId="0" applyNumberFormat="1" applyFont="1" applyFill="1" applyBorder="1" applyAlignment="1">
      <alignment horizontal="center" vertical="center" wrapText="1"/>
    </xf>
    <xf numFmtId="49" fontId="4" fillId="6" borderId="20" xfId="0" applyNumberFormat="1" applyFont="1" applyFill="1" applyBorder="1" applyAlignment="1">
      <alignment horizontal="center" vertical="center" wrapText="1"/>
    </xf>
    <xf numFmtId="49" fontId="4" fillId="8" borderId="18" xfId="0" applyNumberFormat="1" applyFont="1" applyFill="1" applyBorder="1" applyAlignment="1">
      <alignment horizontal="center" vertical="center" wrapText="1"/>
    </xf>
    <xf numFmtId="49" fontId="4" fillId="8" borderId="19" xfId="0" applyNumberFormat="1" applyFont="1" applyFill="1" applyBorder="1" applyAlignment="1">
      <alignment horizontal="center" vertical="center" wrapText="1"/>
    </xf>
    <xf numFmtId="2" fontId="5" fillId="3" borderId="23" xfId="0" applyNumberFormat="1" applyFont="1" applyFill="1" applyBorder="1" applyAlignment="1">
      <alignment horizontal="center" vertical="center" wrapText="1"/>
    </xf>
    <xf numFmtId="2" fontId="5" fillId="3" borderId="2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8" xfId="1"/>
    <cellStyle name="Обычный 8 2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66"/>
  <sheetViews>
    <sheetView tabSelected="1" zoomScale="78" zoomScaleNormal="78" workbookViewId="0">
      <pane xSplit="3" ySplit="10" topLeftCell="I11" activePane="bottomRight" state="frozen"/>
      <selection pane="topRight" activeCell="G1" sqref="G1"/>
      <selection pane="bottomLeft" activeCell="A4" sqref="A4"/>
      <selection pane="bottomRight" activeCell="J68" sqref="J68"/>
    </sheetView>
  </sheetViews>
  <sheetFormatPr defaultRowHeight="15" x14ac:dyDescent="0.25"/>
  <cols>
    <col min="1" max="1" width="0" hidden="1" customWidth="1"/>
    <col min="2" max="2" width="9.5703125" bestFit="1" customWidth="1"/>
    <col min="3" max="3" width="85.28515625" customWidth="1"/>
    <col min="4" max="4" width="13.28515625" customWidth="1"/>
    <col min="5" max="5" width="10.140625" customWidth="1"/>
    <col min="6" max="6" width="18.85546875" customWidth="1"/>
    <col min="7" max="7" width="21.140625" customWidth="1"/>
    <col min="8" max="8" width="16.140625" customWidth="1"/>
    <col min="9" max="9" width="18.140625" customWidth="1"/>
    <col min="10" max="10" width="16.42578125" customWidth="1"/>
    <col min="11" max="11" width="16.7109375" customWidth="1"/>
    <col min="12" max="12" width="16.7109375" style="21" customWidth="1"/>
    <col min="13" max="13" width="17.5703125" customWidth="1"/>
    <col min="14" max="14" width="16.140625" customWidth="1"/>
    <col min="15" max="15" width="14.5703125" customWidth="1"/>
    <col min="16" max="16" width="16" customWidth="1"/>
    <col min="17" max="17" width="15.7109375" customWidth="1"/>
    <col min="18" max="18" width="15.7109375" style="21" customWidth="1"/>
    <col min="19" max="19" width="15.7109375" customWidth="1"/>
    <col min="20" max="20" width="20" customWidth="1"/>
    <col min="21" max="21" width="22.85546875" style="14" hidden="1" customWidth="1"/>
    <col min="22" max="22" width="17.7109375" style="35" hidden="1" customWidth="1"/>
    <col min="23" max="23" width="15.140625" customWidth="1"/>
    <col min="24" max="24" width="11.85546875" customWidth="1"/>
    <col min="25" max="25" width="18.140625" hidden="1" customWidth="1"/>
    <col min="26" max="26" width="20.7109375" hidden="1" customWidth="1"/>
    <col min="27" max="27" width="11.28515625" hidden="1" customWidth="1"/>
  </cols>
  <sheetData>
    <row r="1" spans="2:27" s="21" customFormat="1" ht="15.75" x14ac:dyDescent="0.25">
      <c r="B1" s="25"/>
      <c r="U1" s="35"/>
      <c r="V1" s="35"/>
      <c r="X1" s="79" t="s">
        <v>62</v>
      </c>
    </row>
    <row r="2" spans="2:27" s="21" customFormat="1" ht="15.75" x14ac:dyDescent="0.25">
      <c r="B2" s="25"/>
      <c r="C2" s="25"/>
      <c r="D2" s="25"/>
      <c r="E2" s="25"/>
      <c r="F2" s="25"/>
      <c r="I2" s="23"/>
      <c r="U2" s="35"/>
      <c r="V2" s="35"/>
      <c r="X2" s="79"/>
    </row>
    <row r="3" spans="2:27" s="21" customFormat="1" ht="15.75" x14ac:dyDescent="0.25">
      <c r="B3" s="25"/>
      <c r="C3" s="25"/>
      <c r="D3" s="25"/>
      <c r="E3" s="25"/>
      <c r="F3" s="25"/>
      <c r="H3" s="23"/>
      <c r="I3" s="23"/>
      <c r="U3" s="35"/>
      <c r="V3" s="35"/>
      <c r="X3" s="79"/>
    </row>
    <row r="4" spans="2:27" ht="15.75" x14ac:dyDescent="0.25">
      <c r="B4" s="25"/>
      <c r="C4" s="25"/>
      <c r="D4" s="25"/>
      <c r="E4" s="25"/>
      <c r="F4" s="25"/>
      <c r="G4" s="21"/>
      <c r="I4" s="23"/>
    </row>
    <row r="5" spans="2:27" ht="15.75" x14ac:dyDescent="0.25">
      <c r="B5" s="57"/>
      <c r="C5" s="58"/>
      <c r="D5" s="21"/>
      <c r="E5" s="21"/>
      <c r="F5" s="21"/>
      <c r="G5" s="21"/>
      <c r="H5" s="23"/>
      <c r="I5" s="23"/>
      <c r="J5" s="21"/>
      <c r="T5" s="1"/>
      <c r="U5" s="15"/>
    </row>
    <row r="6" spans="2:27" s="21" customFormat="1" ht="15.75" x14ac:dyDescent="0.25">
      <c r="B6" s="57"/>
      <c r="C6" s="58"/>
      <c r="H6" s="23"/>
      <c r="T6" s="23"/>
      <c r="U6" s="36"/>
      <c r="V6" s="35"/>
    </row>
    <row r="7" spans="2:27" ht="15.75" x14ac:dyDescent="0.25">
      <c r="B7" s="25"/>
      <c r="C7" s="21"/>
      <c r="D7" s="21"/>
      <c r="E7" s="21"/>
      <c r="F7" s="21"/>
      <c r="G7" s="21"/>
    </row>
    <row r="8" spans="2:27" ht="16.5" thickBot="1" x14ac:dyDescent="0.3">
      <c r="B8" s="5" t="s">
        <v>12</v>
      </c>
    </row>
    <row r="9" spans="2:27" ht="71.25" customHeight="1" thickBot="1" x14ac:dyDescent="0.3">
      <c r="B9" s="87" t="s">
        <v>0</v>
      </c>
      <c r="C9" s="89" t="s">
        <v>1</v>
      </c>
      <c r="D9" s="91" t="s">
        <v>9</v>
      </c>
      <c r="E9" s="91" t="s">
        <v>14</v>
      </c>
      <c r="F9" s="91" t="s">
        <v>23</v>
      </c>
      <c r="G9" s="93" t="s">
        <v>15</v>
      </c>
      <c r="H9" s="106" t="s">
        <v>63</v>
      </c>
      <c r="I9" s="106"/>
      <c r="J9" s="106"/>
      <c r="K9" s="106"/>
      <c r="L9" s="106"/>
      <c r="M9" s="106"/>
      <c r="N9" s="106"/>
      <c r="O9" s="107"/>
      <c r="P9" s="108" t="s">
        <v>59</v>
      </c>
      <c r="Q9" s="109"/>
      <c r="R9" s="109"/>
      <c r="S9" s="109"/>
      <c r="T9" s="99" t="s">
        <v>65</v>
      </c>
      <c r="U9" s="16" t="s">
        <v>24</v>
      </c>
      <c r="V9" s="101" t="s">
        <v>3</v>
      </c>
      <c r="W9" s="103" t="s">
        <v>2</v>
      </c>
      <c r="X9" s="103"/>
      <c r="Y9" s="104" t="s">
        <v>13</v>
      </c>
      <c r="Z9" s="97" t="s">
        <v>11</v>
      </c>
    </row>
    <row r="10" spans="2:27" ht="49.5" customHeight="1" thickBot="1" x14ac:dyDescent="0.3">
      <c r="B10" s="88"/>
      <c r="C10" s="90"/>
      <c r="D10" s="92"/>
      <c r="E10" s="92"/>
      <c r="F10" s="92"/>
      <c r="G10" s="94"/>
      <c r="H10" s="32" t="s">
        <v>53</v>
      </c>
      <c r="I10" s="32" t="s">
        <v>54</v>
      </c>
      <c r="J10" s="32" t="s">
        <v>31</v>
      </c>
      <c r="K10" s="32" t="s">
        <v>55</v>
      </c>
      <c r="L10" s="32" t="s">
        <v>56</v>
      </c>
      <c r="M10" s="32" t="s">
        <v>57</v>
      </c>
      <c r="N10" s="32" t="s">
        <v>58</v>
      </c>
      <c r="O10" s="32" t="s">
        <v>20</v>
      </c>
      <c r="P10" s="32" t="s">
        <v>25</v>
      </c>
      <c r="Q10" s="32" t="s">
        <v>26</v>
      </c>
      <c r="R10" s="32" t="s">
        <v>27</v>
      </c>
      <c r="S10" s="32" t="s">
        <v>28</v>
      </c>
      <c r="T10" s="100"/>
      <c r="U10" s="53"/>
      <c r="V10" s="102"/>
      <c r="W10" s="22" t="s">
        <v>4</v>
      </c>
      <c r="X10" s="22" t="s">
        <v>5</v>
      </c>
      <c r="Y10" s="105"/>
      <c r="Z10" s="98"/>
    </row>
    <row r="11" spans="2:27" s="27" customFormat="1" ht="36.75" customHeight="1" x14ac:dyDescent="0.25">
      <c r="B11" s="66">
        <v>1</v>
      </c>
      <c r="C11" s="67" t="s">
        <v>51</v>
      </c>
      <c r="D11" s="71" t="s">
        <v>43</v>
      </c>
      <c r="E11" s="72">
        <v>1</v>
      </c>
      <c r="F11" s="71"/>
      <c r="G11" s="71">
        <f>E11*F11</f>
        <v>0</v>
      </c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40">
        <f>SUM(H11:S11)</f>
        <v>0</v>
      </c>
      <c r="U11" s="38">
        <f>F11-T11</f>
        <v>0</v>
      </c>
      <c r="V11" s="41" t="e">
        <f>#REF!+#REF!+#REF!-#REF!</f>
        <v>#REF!</v>
      </c>
      <c r="W11" s="39">
        <v>43221</v>
      </c>
      <c r="X11" s="39">
        <v>43585</v>
      </c>
      <c r="Y11" s="31" t="e">
        <f>#REF!/2</f>
        <v>#REF!</v>
      </c>
      <c r="Z11" s="31" t="e">
        <f>#REF!-Y11</f>
        <v>#REF!</v>
      </c>
      <c r="AA11" s="26" t="e">
        <f>G11-#REF!-Y11-Z11</f>
        <v>#REF!</v>
      </c>
    </row>
    <row r="12" spans="2:27" s="27" customFormat="1" ht="39" customHeight="1" x14ac:dyDescent="0.25">
      <c r="B12" s="68">
        <v>2</v>
      </c>
      <c r="C12" s="67" t="s">
        <v>52</v>
      </c>
      <c r="D12" s="73" t="s">
        <v>43</v>
      </c>
      <c r="E12" s="72">
        <v>1</v>
      </c>
      <c r="F12" s="71"/>
      <c r="G12" s="71">
        <f t="shared" ref="G12:G14" si="0">E12*F12</f>
        <v>0</v>
      </c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40">
        <f>SUM(H12:S12)</f>
        <v>0</v>
      </c>
      <c r="U12" s="38">
        <f>F12-T12</f>
        <v>0</v>
      </c>
      <c r="V12" s="41" t="e">
        <f>#REF!+#REF!+#REF!-#REF!</f>
        <v>#REF!</v>
      </c>
      <c r="W12" s="39">
        <v>43221</v>
      </c>
      <c r="X12" s="39">
        <v>43585</v>
      </c>
      <c r="Y12" s="31" t="e">
        <f>#REF!/2</f>
        <v>#REF!</v>
      </c>
      <c r="Z12" s="31" t="e">
        <f>#REF!-Y12</f>
        <v>#REF!</v>
      </c>
      <c r="AA12" s="26" t="e">
        <f>G12-#REF!-Y12-Z12</f>
        <v>#REF!</v>
      </c>
    </row>
    <row r="13" spans="2:27" s="34" customFormat="1" ht="15.75" x14ac:dyDescent="0.25">
      <c r="B13" s="68">
        <v>3</v>
      </c>
      <c r="C13" s="69" t="s">
        <v>21</v>
      </c>
      <c r="D13" s="74" t="s">
        <v>43</v>
      </c>
      <c r="E13" s="75">
        <v>1</v>
      </c>
      <c r="F13" s="76"/>
      <c r="G13" s="71">
        <f t="shared" si="0"/>
        <v>0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40">
        <f>SUM(H13:S13)</f>
        <v>0</v>
      </c>
      <c r="U13" s="38">
        <f>F13-T13</f>
        <v>0</v>
      </c>
      <c r="V13" s="41" t="e">
        <f>#REF!+#REF!+#REF!-#REF!</f>
        <v>#REF!</v>
      </c>
      <c r="W13" s="39">
        <v>43221</v>
      </c>
      <c r="X13" s="39">
        <v>43585</v>
      </c>
      <c r="Y13" s="31"/>
      <c r="Z13" s="31"/>
      <c r="AA13" s="33"/>
    </row>
    <row r="14" spans="2:27" s="34" customFormat="1" ht="15.75" x14ac:dyDescent="0.25">
      <c r="B14" s="68">
        <v>4</v>
      </c>
      <c r="C14" s="70" t="s">
        <v>22</v>
      </c>
      <c r="D14" s="74" t="s">
        <v>43</v>
      </c>
      <c r="E14" s="75">
        <v>1</v>
      </c>
      <c r="F14" s="76"/>
      <c r="G14" s="71">
        <f t="shared" si="0"/>
        <v>0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40">
        <f>SUM(H14:S14)</f>
        <v>0</v>
      </c>
      <c r="U14" s="38">
        <f>F14-T14</f>
        <v>0</v>
      </c>
      <c r="V14" s="41" t="e">
        <f>#REF!+#REF!+#REF!-#REF!</f>
        <v>#REF!</v>
      </c>
      <c r="W14" s="39">
        <v>43221</v>
      </c>
      <c r="X14" s="39">
        <v>43585</v>
      </c>
      <c r="Y14" s="31" t="e">
        <f>#REF!/2</f>
        <v>#REF!</v>
      </c>
      <c r="Z14" s="31" t="e">
        <f>#REF!-Y14</f>
        <v>#REF!</v>
      </c>
      <c r="AA14" s="33" t="e">
        <f>G14-#REF!-Y14-Z14</f>
        <v>#REF!</v>
      </c>
    </row>
    <row r="15" spans="2:27" s="10" customFormat="1" ht="15.75" x14ac:dyDescent="0.25">
      <c r="B15" s="95" t="s">
        <v>7</v>
      </c>
      <c r="C15" s="96"/>
      <c r="D15" s="11"/>
      <c r="E15" s="11"/>
      <c r="F15" s="11">
        <f t="shared" ref="F15:S15" si="1">SUM(F11:F14)</f>
        <v>0</v>
      </c>
      <c r="G15" s="28">
        <f t="shared" si="1"/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28">
        <f t="shared" si="1"/>
        <v>0</v>
      </c>
      <c r="N15" s="28">
        <f t="shared" si="1"/>
        <v>0</v>
      </c>
      <c r="O15" s="28">
        <f t="shared" si="1"/>
        <v>0</v>
      </c>
      <c r="P15" s="28">
        <f t="shared" si="1"/>
        <v>0</v>
      </c>
      <c r="Q15" s="28">
        <f t="shared" si="1"/>
        <v>0</v>
      </c>
      <c r="R15" s="28">
        <f t="shared" si="1"/>
        <v>0</v>
      </c>
      <c r="S15" s="28">
        <f t="shared" si="1"/>
        <v>0</v>
      </c>
      <c r="T15" s="28">
        <f>SUM(H15:S15)</f>
        <v>0</v>
      </c>
      <c r="U15" s="28" t="e">
        <f>U11+U12+#REF!+#REF!+#REF!+U13+U14+#REF!</f>
        <v>#REF!</v>
      </c>
      <c r="V15" s="41" t="e">
        <f>#REF!+#REF!+#REF!-#REF!</f>
        <v>#REF!</v>
      </c>
      <c r="W15" s="28"/>
      <c r="X15" s="28"/>
      <c r="Y15" s="11" t="e">
        <f>SUM(Y11:Y14)</f>
        <v>#REF!</v>
      </c>
      <c r="Z15" s="11" t="e">
        <f>SUM(Z11:Z14)</f>
        <v>#REF!</v>
      </c>
      <c r="AA15" s="1" t="e">
        <f>G15-#REF!-Y15-Z15</f>
        <v>#REF!</v>
      </c>
    </row>
    <row r="16" spans="2:27" s="10" customFormat="1" ht="15.75" x14ac:dyDescent="0.25">
      <c r="B16" s="83" t="s">
        <v>6</v>
      </c>
      <c r="C16" s="84"/>
      <c r="D16" s="12"/>
      <c r="E16" s="12"/>
      <c r="F16" s="12">
        <f>F15*18%</f>
        <v>0</v>
      </c>
      <c r="G16" s="12">
        <f t="shared" ref="G16" si="2">G15*18%</f>
        <v>0</v>
      </c>
      <c r="H16" s="12">
        <f t="shared" ref="H16:S16" si="3">H15*18%</f>
        <v>0</v>
      </c>
      <c r="I16" s="12">
        <f t="shared" si="3"/>
        <v>0</v>
      </c>
      <c r="J16" s="12">
        <f t="shared" si="3"/>
        <v>0</v>
      </c>
      <c r="K16" s="12">
        <f t="shared" si="3"/>
        <v>0</v>
      </c>
      <c r="L16" s="29">
        <f t="shared" si="3"/>
        <v>0</v>
      </c>
      <c r="M16" s="12">
        <f t="shared" si="3"/>
        <v>0</v>
      </c>
      <c r="N16" s="12">
        <f t="shared" si="3"/>
        <v>0</v>
      </c>
      <c r="O16" s="12">
        <f t="shared" si="3"/>
        <v>0</v>
      </c>
      <c r="P16" s="12">
        <f t="shared" si="3"/>
        <v>0</v>
      </c>
      <c r="Q16" s="12">
        <f t="shared" si="3"/>
        <v>0</v>
      </c>
      <c r="R16" s="29">
        <f t="shared" si="3"/>
        <v>0</v>
      </c>
      <c r="S16" s="12">
        <f t="shared" si="3"/>
        <v>0</v>
      </c>
      <c r="T16" s="29">
        <f t="shared" ref="T16:U16" si="4">T15*18%</f>
        <v>0</v>
      </c>
      <c r="U16" s="29" t="e">
        <f t="shared" si="4"/>
        <v>#REF!</v>
      </c>
      <c r="V16" s="41" t="e">
        <f>#REF!+#REF!+#REF!-#REF!</f>
        <v>#REF!</v>
      </c>
      <c r="W16" s="29"/>
      <c r="X16" s="29"/>
      <c r="Y16" s="12" t="e">
        <f>Y15*18%</f>
        <v>#REF!</v>
      </c>
      <c r="Z16" s="12" t="e">
        <f t="shared" ref="Z16" si="5">Z15*18%</f>
        <v>#REF!</v>
      </c>
      <c r="AA16" s="9" t="e">
        <f>G16-#REF!-Y16-Z16</f>
        <v>#REF!</v>
      </c>
    </row>
    <row r="17" spans="2:27" s="10" customFormat="1" ht="16.5" thickBot="1" x14ac:dyDescent="0.3">
      <c r="B17" s="85" t="s">
        <v>8</v>
      </c>
      <c r="C17" s="86"/>
      <c r="D17" s="13"/>
      <c r="E17" s="13"/>
      <c r="F17" s="13">
        <f>F15+F16</f>
        <v>0</v>
      </c>
      <c r="G17" s="13">
        <f t="shared" ref="G17" si="6">G15+G16</f>
        <v>0</v>
      </c>
      <c r="H17" s="13">
        <f t="shared" ref="H17:S17" si="7">H15+H16</f>
        <v>0</v>
      </c>
      <c r="I17" s="13">
        <f t="shared" si="7"/>
        <v>0</v>
      </c>
      <c r="J17" s="13">
        <f t="shared" si="7"/>
        <v>0</v>
      </c>
      <c r="K17" s="13">
        <f t="shared" si="7"/>
        <v>0</v>
      </c>
      <c r="L17" s="30">
        <f t="shared" si="7"/>
        <v>0</v>
      </c>
      <c r="M17" s="13">
        <f t="shared" si="7"/>
        <v>0</v>
      </c>
      <c r="N17" s="13">
        <f t="shared" si="7"/>
        <v>0</v>
      </c>
      <c r="O17" s="13">
        <f t="shared" si="7"/>
        <v>0</v>
      </c>
      <c r="P17" s="13">
        <f t="shared" si="7"/>
        <v>0</v>
      </c>
      <c r="Q17" s="13">
        <f t="shared" si="7"/>
        <v>0</v>
      </c>
      <c r="R17" s="30">
        <f t="shared" si="7"/>
        <v>0</v>
      </c>
      <c r="S17" s="13">
        <f t="shared" si="7"/>
        <v>0</v>
      </c>
      <c r="T17" s="30">
        <f t="shared" ref="T17:U17" si="8">T15+T16</f>
        <v>0</v>
      </c>
      <c r="U17" s="30" t="e">
        <f t="shared" si="8"/>
        <v>#REF!</v>
      </c>
      <c r="V17" s="41" t="e">
        <f>#REF!+#REF!+#REF!-#REF!</f>
        <v>#REF!</v>
      </c>
      <c r="W17" s="30"/>
      <c r="X17" s="30"/>
      <c r="Y17" s="13" t="e">
        <f t="shared" ref="Y17:Z17" si="9">Y15+Y16</f>
        <v>#REF!</v>
      </c>
      <c r="Z17" s="13" t="e">
        <f t="shared" si="9"/>
        <v>#REF!</v>
      </c>
      <c r="AA17" s="9" t="e">
        <f>G17-#REF!-Y17-Z17</f>
        <v>#REF!</v>
      </c>
    </row>
    <row r="18" spans="2:27" ht="15.75" hidden="1" x14ac:dyDescent="0.25">
      <c r="G18" s="2">
        <v>118151980.44</v>
      </c>
      <c r="V18" s="41" t="e">
        <f>#REF!+#REF!+#REF!-#REF!</f>
        <v>#REF!</v>
      </c>
      <c r="Y18" s="1" t="e">
        <f>G18-#REF!-#REF!-#REF!-#REF!</f>
        <v>#REF!</v>
      </c>
      <c r="AA18" s="1" t="e">
        <f>G18-#REF!-Y18-Z18</f>
        <v>#REF!</v>
      </c>
    </row>
    <row r="19" spans="2:27" ht="15.75" hidden="1" x14ac:dyDescent="0.25">
      <c r="G19" s="1">
        <f>19288775.06+85866487.53</f>
        <v>105155262.59</v>
      </c>
      <c r="V19" s="41" t="e">
        <f>#REF!+#REF!+#REF!-#REF!</f>
        <v>#REF!</v>
      </c>
      <c r="Y19" s="1" t="e">
        <f>G19-#REF!-#REF!-#REF!-#REF!</f>
        <v>#REF!</v>
      </c>
      <c r="AA19" s="1" t="e">
        <f>G19-#REF!-Y19-Z19</f>
        <v>#REF!</v>
      </c>
    </row>
    <row r="20" spans="2:27" ht="15.75" hidden="1" x14ac:dyDescent="0.25">
      <c r="G20" s="1">
        <f>G17-G19</f>
        <v>-105155262.59</v>
      </c>
      <c r="V20" s="41" t="e">
        <f>#REF!+#REF!+#REF!-#REF!</f>
        <v>#REF!</v>
      </c>
      <c r="AA20" s="1" t="e">
        <f>G20-#REF!-Y20-Z20</f>
        <v>#REF!</v>
      </c>
    </row>
    <row r="21" spans="2:27" ht="15.75" hidden="1" x14ac:dyDescent="0.25">
      <c r="G21" s="1">
        <v>14167.67</v>
      </c>
      <c r="V21" s="41" t="e">
        <f>#REF!+#REF!+#REF!-#REF!</f>
        <v>#REF!</v>
      </c>
      <c r="AA21" s="1" t="e">
        <f>G21-#REF!-Y21-Z21</f>
        <v>#REF!</v>
      </c>
    </row>
    <row r="22" spans="2:27" ht="15.75" hidden="1" x14ac:dyDescent="0.25">
      <c r="V22" s="41" t="e">
        <f>#REF!+#REF!+#REF!-#REF!</f>
        <v>#REF!</v>
      </c>
      <c r="AA22" s="1" t="e">
        <f>G22-#REF!-Y22-Z22</f>
        <v>#REF!</v>
      </c>
    </row>
    <row r="23" spans="2:27" ht="15.75" hidden="1" x14ac:dyDescent="0.25">
      <c r="G23">
        <v>12996717.85</v>
      </c>
      <c r="V23" s="41" t="e">
        <f>#REF!+#REF!+#REF!-#REF!</f>
        <v>#REF!</v>
      </c>
      <c r="AA23" s="1" t="e">
        <f>G23-#REF!-Y23-Z23</f>
        <v>#REF!</v>
      </c>
    </row>
    <row r="24" spans="2:27" ht="15.75" hidden="1" x14ac:dyDescent="0.25">
      <c r="V24" s="41" t="e">
        <f>#REF!+#REF!+#REF!-#REF!</f>
        <v>#REF!</v>
      </c>
      <c r="AA24" s="1" t="e">
        <f>G24-#REF!-Y24-Z24</f>
        <v>#REF!</v>
      </c>
    </row>
    <row r="25" spans="2:27" hidden="1" x14ac:dyDescent="0.25">
      <c r="E25" s="6" t="s">
        <v>10</v>
      </c>
      <c r="F25" s="42"/>
      <c r="G25" s="6"/>
      <c r="AA25" s="1" t="e">
        <f>G25-#REF!-Y25-Z25</f>
        <v>#REF!</v>
      </c>
    </row>
    <row r="26" spans="2:27" ht="15.75" hidden="1" x14ac:dyDescent="0.25">
      <c r="D26" s="21"/>
      <c r="E26" s="2">
        <f>F26*100/118</f>
        <v>6677008.0999999996</v>
      </c>
      <c r="F26" s="43">
        <f>G26/E11</f>
        <v>7878869.5599999996</v>
      </c>
      <c r="G26" s="7">
        <v>7878869.5599999996</v>
      </c>
      <c r="AA26" s="1" t="e">
        <f>G26-#REF!-Y26-Z26</f>
        <v>#REF!</v>
      </c>
    </row>
    <row r="27" spans="2:27" ht="15.75" hidden="1" x14ac:dyDescent="0.25">
      <c r="D27" s="21"/>
      <c r="E27" s="2" t="e">
        <f t="shared" ref="E27:E32" si="10">F27*100/118</f>
        <v>#REF!</v>
      </c>
      <c r="F27" s="43" t="e">
        <f>G27/#REF!</f>
        <v>#REF!</v>
      </c>
      <c r="G27" s="7">
        <v>56285315.880000003</v>
      </c>
      <c r="AA27" s="1" t="e">
        <f>G27-#REF!-Y27-Z27</f>
        <v>#REF!</v>
      </c>
    </row>
    <row r="28" spans="2:27" ht="15.75" hidden="1" x14ac:dyDescent="0.25">
      <c r="D28" s="21"/>
      <c r="E28" s="2" t="e">
        <f t="shared" si="10"/>
        <v>#REF!</v>
      </c>
      <c r="F28" s="43" t="e">
        <f>G28/#REF!</f>
        <v>#REF!</v>
      </c>
      <c r="G28" s="7">
        <v>39685003.329999998</v>
      </c>
      <c r="AA28" s="1" t="e">
        <f>G28-#REF!-Y28-Z28</f>
        <v>#REF!</v>
      </c>
    </row>
    <row r="29" spans="2:27" ht="15.75" hidden="1" x14ac:dyDescent="0.25">
      <c r="D29" s="21"/>
      <c r="E29" s="2" t="e">
        <f t="shared" si="10"/>
        <v>#REF!</v>
      </c>
      <c r="F29" s="43" t="e">
        <f>G29/#REF!</f>
        <v>#REF!</v>
      </c>
      <c r="G29" s="7">
        <v>16690791.17</v>
      </c>
      <c r="AA29" s="1" t="e">
        <f>G29-#REF!-Y29-Z29</f>
        <v>#REF!</v>
      </c>
    </row>
    <row r="30" spans="2:27" ht="15.75" hidden="1" x14ac:dyDescent="0.25">
      <c r="D30" s="21"/>
      <c r="E30" s="2" t="e">
        <f t="shared" si="10"/>
        <v>#REF!</v>
      </c>
      <c r="F30" s="43" t="e">
        <f>G30/#REF!</f>
        <v>#REF!</v>
      </c>
      <c r="G30" s="7">
        <v>1540785.21</v>
      </c>
      <c r="AA30" s="1" t="e">
        <f>G30-#REF!-Y30-Z30</f>
        <v>#REF!</v>
      </c>
    </row>
    <row r="31" spans="2:27" ht="15.75" hidden="1" x14ac:dyDescent="0.25">
      <c r="D31" s="21"/>
      <c r="E31" s="2" t="e">
        <f t="shared" si="10"/>
        <v>#REF!</v>
      </c>
      <c r="F31" s="43" t="e">
        <f>G31/#REF!</f>
        <v>#REF!</v>
      </c>
      <c r="G31" s="7">
        <v>1650499.46</v>
      </c>
      <c r="AA31" s="1" t="e">
        <f>G31-#REF!-Y31-Z31</f>
        <v>#REF!</v>
      </c>
    </row>
    <row r="32" spans="2:27" ht="15.75" hidden="1" x14ac:dyDescent="0.25">
      <c r="D32" s="21"/>
      <c r="E32" s="2" t="e">
        <f t="shared" si="10"/>
        <v>#REF!</v>
      </c>
      <c r="F32" s="43" t="e">
        <f>G32/#REF!</f>
        <v>#REF!</v>
      </c>
      <c r="G32" s="7">
        <v>15038375.91</v>
      </c>
      <c r="AA32" s="1" t="e">
        <f>G32-#REF!-Y32-Z32</f>
        <v>#REF!</v>
      </c>
    </row>
    <row r="33" spans="2:28" ht="15.75" hidden="1" x14ac:dyDescent="0.25">
      <c r="D33" s="21"/>
      <c r="E33" s="2"/>
      <c r="F33" s="43"/>
      <c r="G33" s="8">
        <f>G26+G27+G28+G29+G30+G31+G32</f>
        <v>138769640.52000001</v>
      </c>
      <c r="AA33" s="1" t="e">
        <f>G33-#REF!-Y33-Z33</f>
        <v>#REF!</v>
      </c>
    </row>
    <row r="34" spans="2:28" ht="15.75" hidden="1" x14ac:dyDescent="0.25">
      <c r="D34" s="21"/>
      <c r="F34" s="42"/>
      <c r="G34" s="7"/>
      <c r="AA34" s="1" t="e">
        <f>G34-#REF!-Y34-Z34</f>
        <v>#REF!</v>
      </c>
    </row>
    <row r="35" spans="2:28" ht="15.75" hidden="1" x14ac:dyDescent="0.25">
      <c r="D35" s="21"/>
      <c r="F35" s="42"/>
      <c r="G35" s="7">
        <f>G33-G17</f>
        <v>138769640.52000001</v>
      </c>
      <c r="AA35" s="1" t="e">
        <f>G35-#REF!-Y35-Z35</f>
        <v>#REF!</v>
      </c>
    </row>
    <row r="36" spans="2:28" ht="15.75" hidden="1" x14ac:dyDescent="0.25">
      <c r="D36" s="21"/>
      <c r="F36" s="42"/>
      <c r="G36" s="7"/>
      <c r="AA36" s="1" t="e">
        <f>G36-#REF!-Y36-Z36</f>
        <v>#REF!</v>
      </c>
    </row>
    <row r="37" spans="2:28" ht="15.75" hidden="1" x14ac:dyDescent="0.25">
      <c r="D37" s="21"/>
      <c r="F37" s="42"/>
      <c r="G37" s="7"/>
      <c r="AA37" s="1" t="e">
        <f>G37-#REF!-Y37-Z37</f>
        <v>#REF!</v>
      </c>
    </row>
    <row r="38" spans="2:28" hidden="1" x14ac:dyDescent="0.25">
      <c r="D38" s="21"/>
      <c r="F38" s="42"/>
      <c r="G38" s="6"/>
      <c r="AA38" s="1" t="e">
        <f>G38-#REF!-Y38-Z38</f>
        <v>#REF!</v>
      </c>
    </row>
    <row r="39" spans="2:28" hidden="1" x14ac:dyDescent="0.25">
      <c r="D39" s="21"/>
      <c r="F39" s="42"/>
      <c r="G39" s="6"/>
      <c r="AA39" s="1" t="e">
        <f>G39-#REF!-Y39-Z39</f>
        <v>#REF!</v>
      </c>
    </row>
    <row r="40" spans="2:28" ht="16.5" hidden="1" thickBot="1" x14ac:dyDescent="0.3">
      <c r="D40" s="21"/>
      <c r="E40" s="21"/>
      <c r="F40" s="44" t="s">
        <v>10</v>
      </c>
      <c r="G40" s="30">
        <v>64719959</v>
      </c>
      <c r="I40" t="s">
        <v>37</v>
      </c>
      <c r="J40" t="s">
        <v>38</v>
      </c>
      <c r="K40" t="s">
        <v>39</v>
      </c>
      <c r="AA40" s="1" t="e">
        <f>G40-#REF!-Y40-Z40</f>
        <v>#REF!</v>
      </c>
    </row>
    <row r="41" spans="2:28" ht="15.75" hidden="1" x14ac:dyDescent="0.25">
      <c r="B41" s="4"/>
      <c r="C41" s="3"/>
      <c r="D41" s="21"/>
      <c r="E41" s="21"/>
      <c r="F41" s="47" t="s">
        <v>41</v>
      </c>
      <c r="G41" s="52">
        <f>G40-G17</f>
        <v>64719959</v>
      </c>
      <c r="H41" s="48" t="s">
        <v>34</v>
      </c>
      <c r="I41" s="49">
        <f>G15-G14-G13</f>
        <v>0</v>
      </c>
      <c r="J41" s="49">
        <f>I41*18%</f>
        <v>0</v>
      </c>
      <c r="K41" s="49">
        <f>I41+J41</f>
        <v>0</v>
      </c>
      <c r="L41" s="77"/>
      <c r="AA41" s="1" t="e">
        <f>G43-#REF!-Y41-Z41</f>
        <v>#REF!</v>
      </c>
    </row>
    <row r="42" spans="2:28" ht="15.75" hidden="1" x14ac:dyDescent="0.25">
      <c r="B42" s="4"/>
      <c r="C42" s="3"/>
      <c r="D42" s="21"/>
      <c r="E42" s="21"/>
      <c r="F42" s="21"/>
      <c r="G42" s="21"/>
      <c r="H42" s="48" t="s">
        <v>35</v>
      </c>
      <c r="I42" s="48">
        <v>1681663.37</v>
      </c>
      <c r="J42" s="49">
        <f t="shared" ref="J42:J43" si="11">I42*18%</f>
        <v>302699.40999999997</v>
      </c>
      <c r="K42" s="49">
        <f t="shared" ref="K42:K43" si="12">I42+J42</f>
        <v>1984362.78</v>
      </c>
      <c r="L42" s="77"/>
      <c r="V42" s="36"/>
    </row>
    <row r="43" spans="2:28" ht="15.75" hidden="1" x14ac:dyDescent="0.25">
      <c r="B43" s="4"/>
      <c r="C43" s="3"/>
      <c r="D43" s="21"/>
      <c r="E43" s="21"/>
      <c r="F43" s="21"/>
      <c r="G43" s="21"/>
      <c r="H43" s="48" t="s">
        <v>36</v>
      </c>
      <c r="I43" s="48">
        <v>2522495.06</v>
      </c>
      <c r="J43" s="49">
        <f t="shared" si="11"/>
        <v>454049.11</v>
      </c>
      <c r="K43" s="49">
        <f t="shared" si="12"/>
        <v>2976544.17</v>
      </c>
      <c r="L43" s="77"/>
    </row>
    <row r="44" spans="2:28" ht="15.75" hidden="1" x14ac:dyDescent="0.25">
      <c r="B44" s="4" t="s">
        <v>42</v>
      </c>
      <c r="C44" s="3"/>
      <c r="D44" s="21"/>
      <c r="E44" s="21"/>
      <c r="F44" s="21"/>
      <c r="G44" s="21"/>
      <c r="H44" s="50" t="s">
        <v>40</v>
      </c>
      <c r="I44" s="51">
        <f>I41+I42+I43</f>
        <v>4204158.43</v>
      </c>
      <c r="J44" s="51">
        <f t="shared" ref="J44:K44" si="13">J41+J42+J43</f>
        <v>756748.52</v>
      </c>
      <c r="K44" s="51">
        <f t="shared" si="13"/>
        <v>4960906.95</v>
      </c>
      <c r="L44" s="78"/>
    </row>
    <row r="45" spans="2:28" s="21" customFormat="1" ht="15.75" x14ac:dyDescent="0.25">
      <c r="B45" s="25"/>
      <c r="C45" s="24"/>
      <c r="E45" s="6"/>
      <c r="F45" s="56">
        <f>F13+F14</f>
        <v>0</v>
      </c>
      <c r="G45" s="6"/>
      <c r="H45" s="54"/>
      <c r="I45" s="55"/>
      <c r="J45" s="55"/>
      <c r="K45" s="55"/>
      <c r="L45" s="55"/>
      <c r="T45" s="56" t="e">
        <f>T11+T12+#REF!+#REF!+#REF!</f>
        <v>#REF!</v>
      </c>
      <c r="U45" s="35"/>
      <c r="V45" s="35"/>
    </row>
    <row r="46" spans="2:28" s="21" customFormat="1" ht="15.75" x14ac:dyDescent="0.25">
      <c r="B46" s="25"/>
      <c r="C46" s="24"/>
      <c r="E46" s="6"/>
      <c r="F46" s="64"/>
      <c r="G46" s="64"/>
      <c r="H46" s="65"/>
      <c r="I46" s="55"/>
      <c r="J46" s="55"/>
      <c r="K46" s="55"/>
      <c r="L46" s="55"/>
      <c r="N46" s="23"/>
      <c r="T46" s="56">
        <v>20815576.27</v>
      </c>
      <c r="U46" s="35"/>
      <c r="V46" s="35"/>
    </row>
    <row r="47" spans="2:28" ht="16.5" thickBot="1" x14ac:dyDescent="0.3">
      <c r="B47" s="4"/>
      <c r="C47" s="3"/>
      <c r="D47" s="21"/>
      <c r="E47" s="56">
        <v>2496071.13</v>
      </c>
      <c r="F47" s="56">
        <f>F45+F46</f>
        <v>0</v>
      </c>
      <c r="G47" s="6"/>
      <c r="I47" s="21"/>
      <c r="K47" s="23"/>
      <c r="L47" s="23"/>
      <c r="W47" s="82"/>
      <c r="X47" s="82"/>
      <c r="Y47" s="82"/>
      <c r="Z47" s="82"/>
      <c r="AA47" s="82"/>
      <c r="AB47" s="82"/>
    </row>
    <row r="48" spans="2:28" ht="29.25" customHeight="1" thickBot="1" x14ac:dyDescent="0.3">
      <c r="B48" s="87" t="s">
        <v>0</v>
      </c>
      <c r="C48" s="89" t="s">
        <v>1</v>
      </c>
      <c r="D48" s="91" t="s">
        <v>9</v>
      </c>
      <c r="E48" s="91" t="s">
        <v>14</v>
      </c>
      <c r="F48" s="91" t="s">
        <v>23</v>
      </c>
      <c r="G48" s="93" t="s">
        <v>15</v>
      </c>
      <c r="H48" s="106" t="s">
        <v>64</v>
      </c>
      <c r="I48" s="106"/>
      <c r="J48" s="106"/>
      <c r="K48" s="106"/>
      <c r="L48" s="106"/>
      <c r="M48" s="106"/>
      <c r="N48" s="107"/>
      <c r="O48" s="109" t="s">
        <v>61</v>
      </c>
      <c r="P48" s="109"/>
      <c r="Q48" s="109"/>
      <c r="R48" s="109"/>
      <c r="S48" s="109"/>
      <c r="T48" s="99" t="s">
        <v>65</v>
      </c>
      <c r="U48" s="37" t="s">
        <v>24</v>
      </c>
      <c r="V48" s="110" t="s">
        <v>3</v>
      </c>
      <c r="W48" s="82"/>
      <c r="X48" s="82"/>
      <c r="Y48" s="82"/>
      <c r="Z48" s="82"/>
      <c r="AA48" s="82"/>
      <c r="AB48" s="82"/>
    </row>
    <row r="49" spans="2:28" ht="15.75" thickBot="1" x14ac:dyDescent="0.3">
      <c r="B49" s="88"/>
      <c r="C49" s="90"/>
      <c r="D49" s="92"/>
      <c r="E49" s="92"/>
      <c r="F49" s="92"/>
      <c r="G49" s="94"/>
      <c r="H49" s="32" t="s">
        <v>30</v>
      </c>
      <c r="I49" s="32" t="s">
        <v>31</v>
      </c>
      <c r="J49" s="32" t="s">
        <v>16</v>
      </c>
      <c r="K49" s="32" t="s">
        <v>17</v>
      </c>
      <c r="L49" s="32" t="s">
        <v>18</v>
      </c>
      <c r="M49" s="32" t="s">
        <v>19</v>
      </c>
      <c r="N49" s="32" t="s">
        <v>20</v>
      </c>
      <c r="O49" s="32" t="s">
        <v>60</v>
      </c>
      <c r="P49" s="32" t="s">
        <v>26</v>
      </c>
      <c r="Q49" s="32" t="s">
        <v>27</v>
      </c>
      <c r="R49" s="32" t="s">
        <v>28</v>
      </c>
      <c r="S49" s="32" t="s">
        <v>29</v>
      </c>
      <c r="T49" s="100"/>
      <c r="U49" s="53"/>
      <c r="V49" s="111"/>
      <c r="W49" s="82"/>
      <c r="X49" s="82"/>
      <c r="Y49" s="82"/>
      <c r="Z49" s="82"/>
      <c r="AA49" s="82"/>
      <c r="AB49" s="82"/>
    </row>
    <row r="50" spans="2:28" ht="49.5" customHeight="1" x14ac:dyDescent="0.25">
      <c r="B50" s="66">
        <v>1</v>
      </c>
      <c r="C50" s="67" t="s">
        <v>51</v>
      </c>
      <c r="D50" s="71" t="s">
        <v>43</v>
      </c>
      <c r="E50" s="72">
        <v>1</v>
      </c>
      <c r="F50" s="71"/>
      <c r="G50" s="71">
        <f>E50*F50</f>
        <v>0</v>
      </c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40">
        <f>SUM(H50:S50)</f>
        <v>0</v>
      </c>
      <c r="U50" s="38">
        <f>F50-T50</f>
        <v>0</v>
      </c>
      <c r="V50" s="80" t="e">
        <f>#REF!+#REF!+#REF!-#REF!</f>
        <v>#REF!</v>
      </c>
      <c r="W50" s="82"/>
      <c r="X50" s="82"/>
      <c r="Y50" s="82"/>
      <c r="Z50" s="82"/>
      <c r="AA50" s="82"/>
      <c r="AB50" s="82"/>
    </row>
    <row r="51" spans="2:28" ht="30.75" customHeight="1" x14ac:dyDescent="0.25">
      <c r="B51" s="68">
        <v>2</v>
      </c>
      <c r="C51" s="67" t="s">
        <v>52</v>
      </c>
      <c r="D51" s="73" t="s">
        <v>43</v>
      </c>
      <c r="E51" s="72">
        <v>1</v>
      </c>
      <c r="F51" s="71"/>
      <c r="G51" s="71">
        <f t="shared" ref="G51:G53" si="14">E51*F51</f>
        <v>0</v>
      </c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40">
        <f>SUM(H51:S51)</f>
        <v>0</v>
      </c>
      <c r="U51" s="38">
        <f>F51-T51</f>
        <v>0</v>
      </c>
      <c r="V51" s="80" t="e">
        <f>#REF!+#REF!+#REF!-#REF!</f>
        <v>#REF!</v>
      </c>
      <c r="W51" s="82"/>
      <c r="X51" s="82"/>
      <c r="Y51" s="82"/>
      <c r="Z51" s="82"/>
      <c r="AA51" s="82"/>
      <c r="AB51" s="82"/>
    </row>
    <row r="52" spans="2:28" ht="15.75" x14ac:dyDescent="0.25">
      <c r="B52" s="68">
        <v>3</v>
      </c>
      <c r="C52" s="69" t="s">
        <v>21</v>
      </c>
      <c r="D52" s="74" t="s">
        <v>43</v>
      </c>
      <c r="E52" s="75">
        <v>1</v>
      </c>
      <c r="F52" s="76"/>
      <c r="G52" s="71">
        <f t="shared" si="14"/>
        <v>0</v>
      </c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40">
        <f>SUM(H52:S52)</f>
        <v>0</v>
      </c>
      <c r="U52" s="38">
        <f>F52-T52</f>
        <v>0</v>
      </c>
      <c r="V52" s="80" t="e">
        <f>#REF!+#REF!+#REF!-#REF!</f>
        <v>#REF!</v>
      </c>
      <c r="W52" s="82"/>
      <c r="X52" s="82"/>
      <c r="Y52" s="82"/>
      <c r="Z52" s="82"/>
      <c r="AA52" s="82"/>
      <c r="AB52" s="82"/>
    </row>
    <row r="53" spans="2:28" ht="15.75" x14ac:dyDescent="0.25">
      <c r="B53" s="68">
        <v>4</v>
      </c>
      <c r="C53" s="70" t="s">
        <v>22</v>
      </c>
      <c r="D53" s="74" t="s">
        <v>43</v>
      </c>
      <c r="E53" s="75">
        <v>1</v>
      </c>
      <c r="F53" s="76"/>
      <c r="G53" s="71">
        <f t="shared" si="14"/>
        <v>0</v>
      </c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40">
        <f>SUM(H53:S53)</f>
        <v>0</v>
      </c>
      <c r="U53" s="38">
        <f>F53-T53</f>
        <v>0</v>
      </c>
      <c r="V53" s="80" t="e">
        <f>#REF!+#REF!+#REF!-#REF!</f>
        <v>#REF!</v>
      </c>
      <c r="W53" s="82"/>
      <c r="X53" s="82"/>
      <c r="Y53" s="82"/>
      <c r="Z53" s="82"/>
      <c r="AA53" s="82"/>
      <c r="AB53" s="82"/>
    </row>
    <row r="54" spans="2:28" ht="15.75" x14ac:dyDescent="0.25">
      <c r="B54" s="95" t="s">
        <v>7</v>
      </c>
      <c r="C54" s="96"/>
      <c r="D54" s="28"/>
      <c r="E54" s="28"/>
      <c r="F54" s="28">
        <f t="shared" ref="F54:T54" si="15">SUM(F50:F53)</f>
        <v>0</v>
      </c>
      <c r="G54" s="28">
        <f t="shared" si="15"/>
        <v>0</v>
      </c>
      <c r="H54" s="28">
        <f t="shared" si="15"/>
        <v>0</v>
      </c>
      <c r="I54" s="28">
        <f t="shared" si="15"/>
        <v>0</v>
      </c>
      <c r="J54" s="28">
        <f t="shared" si="15"/>
        <v>0</v>
      </c>
      <c r="K54" s="28">
        <f t="shared" si="15"/>
        <v>0</v>
      </c>
      <c r="L54" s="28">
        <f t="shared" si="15"/>
        <v>0</v>
      </c>
      <c r="M54" s="28">
        <f t="shared" si="15"/>
        <v>0</v>
      </c>
      <c r="N54" s="28">
        <f t="shared" si="15"/>
        <v>0</v>
      </c>
      <c r="O54" s="28">
        <f t="shared" si="15"/>
        <v>0</v>
      </c>
      <c r="P54" s="28">
        <f t="shared" si="15"/>
        <v>0</v>
      </c>
      <c r="Q54" s="28">
        <f t="shared" si="15"/>
        <v>0</v>
      </c>
      <c r="R54" s="28">
        <f t="shared" si="15"/>
        <v>0</v>
      </c>
      <c r="S54" s="28">
        <f t="shared" si="15"/>
        <v>0</v>
      </c>
      <c r="T54" s="28">
        <f t="shared" si="15"/>
        <v>0</v>
      </c>
      <c r="U54" s="28" t="e">
        <f>U50+U51+#REF!+#REF!+#REF!+U52+U53+#REF!</f>
        <v>#REF!</v>
      </c>
      <c r="V54" s="81" t="e">
        <f>V50+V51+#REF!+#REF!+#REF!+V52+V53+#REF!</f>
        <v>#REF!</v>
      </c>
      <c r="W54" s="82"/>
      <c r="X54" s="82"/>
      <c r="Y54" s="82"/>
      <c r="Z54" s="82"/>
      <c r="AA54" s="82"/>
      <c r="AB54" s="82"/>
    </row>
    <row r="55" spans="2:28" ht="15.75" x14ac:dyDescent="0.25">
      <c r="B55" s="83" t="s">
        <v>6</v>
      </c>
      <c r="C55" s="84"/>
      <c r="D55" s="29"/>
      <c r="E55" s="29"/>
      <c r="F55" s="29">
        <f>F54*18%</f>
        <v>0</v>
      </c>
      <c r="G55" s="29">
        <f t="shared" ref="G55:U55" si="16">G54*18%</f>
        <v>0</v>
      </c>
      <c r="H55" s="29">
        <f t="shared" si="16"/>
        <v>0</v>
      </c>
      <c r="I55" s="29">
        <f t="shared" si="16"/>
        <v>0</v>
      </c>
      <c r="J55" s="29">
        <f t="shared" si="16"/>
        <v>0</v>
      </c>
      <c r="K55" s="29">
        <f t="shared" si="16"/>
        <v>0</v>
      </c>
      <c r="L55" s="29">
        <f t="shared" si="16"/>
        <v>0</v>
      </c>
      <c r="M55" s="29">
        <f t="shared" si="16"/>
        <v>0</v>
      </c>
      <c r="N55" s="29">
        <f t="shared" si="16"/>
        <v>0</v>
      </c>
      <c r="O55" s="29">
        <f t="shared" si="16"/>
        <v>0</v>
      </c>
      <c r="P55" s="29">
        <f t="shared" si="16"/>
        <v>0</v>
      </c>
      <c r="Q55" s="29">
        <f t="shared" si="16"/>
        <v>0</v>
      </c>
      <c r="R55" s="29">
        <f t="shared" si="16"/>
        <v>0</v>
      </c>
      <c r="S55" s="29">
        <f t="shared" si="16"/>
        <v>0</v>
      </c>
      <c r="T55" s="29">
        <f t="shared" si="16"/>
        <v>0</v>
      </c>
      <c r="U55" s="29" t="e">
        <f t="shared" si="16"/>
        <v>#REF!</v>
      </c>
      <c r="V55" s="80" t="e">
        <f>#REF!+#REF!+#REF!-#REF!</f>
        <v>#REF!</v>
      </c>
      <c r="W55" s="82"/>
      <c r="X55" s="82"/>
      <c r="Y55" s="82"/>
      <c r="Z55" s="82"/>
      <c r="AA55" s="82"/>
      <c r="AB55" s="82"/>
    </row>
    <row r="56" spans="2:28" ht="16.5" thickBot="1" x14ac:dyDescent="0.3">
      <c r="B56" s="85" t="s">
        <v>8</v>
      </c>
      <c r="C56" s="86"/>
      <c r="D56" s="30"/>
      <c r="E56" s="30"/>
      <c r="F56" s="30">
        <f>F54+F55</f>
        <v>0</v>
      </c>
      <c r="G56" s="30">
        <f t="shared" ref="G56:U56" si="17">G54+G55</f>
        <v>0</v>
      </c>
      <c r="H56" s="30">
        <f t="shared" si="17"/>
        <v>0</v>
      </c>
      <c r="I56" s="30">
        <f t="shared" si="17"/>
        <v>0</v>
      </c>
      <c r="J56" s="30">
        <f t="shared" si="17"/>
        <v>0</v>
      </c>
      <c r="K56" s="30">
        <f t="shared" si="17"/>
        <v>0</v>
      </c>
      <c r="L56" s="30">
        <f t="shared" si="17"/>
        <v>0</v>
      </c>
      <c r="M56" s="30">
        <f t="shared" si="17"/>
        <v>0</v>
      </c>
      <c r="N56" s="30">
        <f t="shared" si="17"/>
        <v>0</v>
      </c>
      <c r="O56" s="30">
        <f t="shared" si="17"/>
        <v>0</v>
      </c>
      <c r="P56" s="30">
        <f t="shared" si="17"/>
        <v>0</v>
      </c>
      <c r="Q56" s="30">
        <f t="shared" si="17"/>
        <v>0</v>
      </c>
      <c r="R56" s="30">
        <f t="shared" si="17"/>
        <v>0</v>
      </c>
      <c r="S56" s="30">
        <f t="shared" si="17"/>
        <v>0</v>
      </c>
      <c r="T56" s="30">
        <f t="shared" si="17"/>
        <v>0</v>
      </c>
      <c r="U56" s="30" t="e">
        <f t="shared" si="17"/>
        <v>#REF!</v>
      </c>
      <c r="V56" s="80" t="e">
        <f>#REF!+#REF!+#REF!-#REF!</f>
        <v>#REF!</v>
      </c>
      <c r="W56" s="82"/>
      <c r="X56" s="82"/>
      <c r="Y56" s="82"/>
      <c r="Z56" s="82"/>
      <c r="AA56" s="82"/>
      <c r="AB56" s="82"/>
    </row>
    <row r="57" spans="2:28" x14ac:dyDescent="0.25">
      <c r="W57" s="82"/>
      <c r="X57" s="82"/>
      <c r="Y57" s="82"/>
      <c r="Z57" s="82"/>
      <c r="AA57" s="82"/>
      <c r="AB57" s="82"/>
    </row>
    <row r="58" spans="2:28" x14ac:dyDescent="0.25">
      <c r="W58" s="82"/>
      <c r="X58" s="82"/>
    </row>
    <row r="59" spans="2:28" x14ac:dyDescent="0.25">
      <c r="B59" s="59"/>
      <c r="C59" s="60" t="s">
        <v>44</v>
      </c>
      <c r="D59" s="60"/>
      <c r="E59" s="61" t="s">
        <v>45</v>
      </c>
      <c r="F59" s="61"/>
      <c r="G59" s="62"/>
      <c r="I59" s="60" t="s">
        <v>45</v>
      </c>
      <c r="W59" s="82"/>
      <c r="X59" s="82"/>
    </row>
    <row r="60" spans="2:28" x14ac:dyDescent="0.25">
      <c r="B60" s="59"/>
      <c r="C60" s="60" t="s">
        <v>46</v>
      </c>
      <c r="D60" s="60"/>
      <c r="E60" s="61"/>
      <c r="F60" s="61"/>
      <c r="G60" s="63"/>
      <c r="I60" t="s">
        <v>67</v>
      </c>
      <c r="W60" s="82"/>
      <c r="X60" s="82"/>
    </row>
    <row r="61" spans="2:28" x14ac:dyDescent="0.25">
      <c r="B61" s="59"/>
      <c r="C61" s="60" t="s">
        <v>47</v>
      </c>
      <c r="D61" s="60"/>
      <c r="E61" s="61"/>
      <c r="F61" s="61"/>
      <c r="G61" s="62"/>
    </row>
    <row r="62" spans="2:28" x14ac:dyDescent="0.25">
      <c r="B62" s="59"/>
      <c r="C62" s="60"/>
      <c r="D62" s="60"/>
      <c r="E62" s="61"/>
      <c r="F62" s="61"/>
      <c r="G62" s="63"/>
    </row>
    <row r="63" spans="2:28" x14ac:dyDescent="0.25">
      <c r="B63" s="59"/>
      <c r="C63" s="60" t="s">
        <v>48</v>
      </c>
      <c r="D63" s="60"/>
      <c r="E63" s="61" t="s">
        <v>50</v>
      </c>
      <c r="F63" s="61"/>
      <c r="G63" s="62"/>
      <c r="I63" t="s">
        <v>66</v>
      </c>
    </row>
    <row r="64" spans="2:28" x14ac:dyDescent="0.25">
      <c r="B64" s="59"/>
      <c r="C64" s="60" t="s">
        <v>49</v>
      </c>
      <c r="D64" s="60"/>
      <c r="E64" s="61" t="s">
        <v>49</v>
      </c>
      <c r="F64" s="61"/>
      <c r="G64" s="62"/>
    </row>
    <row r="65" spans="2:7" x14ac:dyDescent="0.25">
      <c r="B65" s="59"/>
      <c r="C65" s="60"/>
      <c r="D65" s="60"/>
      <c r="E65" s="61"/>
      <c r="F65" s="61"/>
      <c r="G65" s="62"/>
    </row>
    <row r="66" spans="2:7" x14ac:dyDescent="0.25">
      <c r="B66" s="21"/>
      <c r="C66" s="21"/>
      <c r="D66" s="21"/>
      <c r="E66" s="21"/>
      <c r="F66" s="21"/>
      <c r="G66" s="21"/>
    </row>
  </sheetData>
  <mergeCells count="29">
    <mergeCell ref="H9:O9"/>
    <mergeCell ref="P9:S9"/>
    <mergeCell ref="H48:N48"/>
    <mergeCell ref="O48:S48"/>
    <mergeCell ref="V48:V49"/>
    <mergeCell ref="T48:T49"/>
    <mergeCell ref="Z9:Z10"/>
    <mergeCell ref="T9:T10"/>
    <mergeCell ref="V9:V10"/>
    <mergeCell ref="W9:X9"/>
    <mergeCell ref="Y9:Y10"/>
    <mergeCell ref="G9:G10"/>
    <mergeCell ref="D9:D10"/>
    <mergeCell ref="E9:E10"/>
    <mergeCell ref="F9:F10"/>
    <mergeCell ref="B54:C54"/>
    <mergeCell ref="B17:C17"/>
    <mergeCell ref="B9:B10"/>
    <mergeCell ref="C9:C10"/>
    <mergeCell ref="B15:C15"/>
    <mergeCell ref="B16:C16"/>
    <mergeCell ref="E48:E49"/>
    <mergeCell ref="F48:F49"/>
    <mergeCell ref="G48:G49"/>
    <mergeCell ref="B55:C55"/>
    <mergeCell ref="B56:C56"/>
    <mergeCell ref="B48:B49"/>
    <mergeCell ref="C48:C49"/>
    <mergeCell ref="D48:D49"/>
  </mergeCells>
  <pageMargins left="0" right="0" top="0" bottom="0" header="0.31496062992125984" footer="0.31496062992125984"/>
  <pageSetup paperSize="8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J43"/>
  <sheetViews>
    <sheetView topLeftCell="A13" workbookViewId="0">
      <selection activeCell="E27" sqref="E27"/>
    </sheetView>
  </sheetViews>
  <sheetFormatPr defaultRowHeight="15" x14ac:dyDescent="0.25"/>
  <cols>
    <col min="1" max="1" width="21.140625" customWidth="1"/>
    <col min="2" max="2" width="21" customWidth="1"/>
    <col min="8" max="8" width="16.28515625" customWidth="1"/>
    <col min="9" max="9" width="17.7109375" customWidth="1"/>
    <col min="10" max="10" width="17.5703125" customWidth="1"/>
  </cols>
  <sheetData>
    <row r="19" spans="1:10" x14ac:dyDescent="0.25">
      <c r="A19" s="17"/>
      <c r="B19" s="17">
        <v>2768122.6</v>
      </c>
      <c r="H19" s="18">
        <v>3047750</v>
      </c>
      <c r="I19" s="17">
        <f>H19*100/118</f>
        <v>2582838.98</v>
      </c>
      <c r="J19" s="17">
        <f>A19-I19</f>
        <v>-2582838.98</v>
      </c>
    </row>
    <row r="20" spans="1:10" x14ac:dyDescent="0.25">
      <c r="A20" s="17"/>
      <c r="H20" s="18">
        <v>2786045</v>
      </c>
      <c r="I20" s="17">
        <f t="shared" ref="I20:I29" si="0">H20*100/118</f>
        <v>2361055.08</v>
      </c>
      <c r="J20" s="17">
        <f t="shared" ref="J20:J28" si="1">A20-I20</f>
        <v>-2361055.08</v>
      </c>
    </row>
    <row r="21" spans="1:10" x14ac:dyDescent="0.25">
      <c r="A21" s="17"/>
      <c r="H21" s="18">
        <v>2842985</v>
      </c>
      <c r="I21" s="17">
        <f t="shared" si="0"/>
        <v>2409309.3199999998</v>
      </c>
      <c r="J21" s="17">
        <f t="shared" si="1"/>
        <v>-2409309.3199999998</v>
      </c>
    </row>
    <row r="22" spans="1:10" x14ac:dyDescent="0.25">
      <c r="A22" s="17"/>
      <c r="H22" s="18">
        <v>3117100</v>
      </c>
      <c r="I22" s="17">
        <f t="shared" si="0"/>
        <v>2641610.17</v>
      </c>
      <c r="J22" s="17">
        <f t="shared" si="1"/>
        <v>-2641610.17</v>
      </c>
    </row>
    <row r="23" spans="1:10" x14ac:dyDescent="0.25">
      <c r="A23" s="17"/>
      <c r="H23" s="18">
        <v>5635600</v>
      </c>
      <c r="I23" s="17">
        <f t="shared" si="0"/>
        <v>4775932.2</v>
      </c>
      <c r="J23" s="17">
        <f t="shared" si="1"/>
        <v>-4775932.2</v>
      </c>
    </row>
    <row r="24" spans="1:10" x14ac:dyDescent="0.25">
      <c r="A24" s="17"/>
      <c r="H24" s="18">
        <v>3577000</v>
      </c>
      <c r="I24" s="17">
        <f t="shared" si="0"/>
        <v>3031355.93</v>
      </c>
      <c r="J24" s="17">
        <f t="shared" si="1"/>
        <v>-3031355.93</v>
      </c>
    </row>
    <row r="25" spans="1:10" x14ac:dyDescent="0.25">
      <c r="A25" s="17"/>
      <c r="H25" s="18">
        <v>1408900</v>
      </c>
      <c r="I25" s="17">
        <f t="shared" si="0"/>
        <v>1193983.05</v>
      </c>
      <c r="J25" s="17">
        <f t="shared" si="1"/>
        <v>-1193983.05</v>
      </c>
    </row>
    <row r="26" spans="1:10" x14ac:dyDescent="0.25">
      <c r="A26" s="17"/>
      <c r="H26" s="18">
        <v>3047750</v>
      </c>
      <c r="I26" s="17">
        <f t="shared" si="0"/>
        <v>2582838.98</v>
      </c>
      <c r="J26" s="17">
        <f t="shared" si="1"/>
        <v>-2582838.98</v>
      </c>
    </row>
    <row r="27" spans="1:10" x14ac:dyDescent="0.25">
      <c r="A27" s="17"/>
      <c r="H27" s="18">
        <f>SUM(H19:H26)</f>
        <v>25463130</v>
      </c>
      <c r="I27" s="17">
        <f t="shared" si="0"/>
        <v>21578923.73</v>
      </c>
      <c r="J27" s="17">
        <f t="shared" si="1"/>
        <v>-21578923.73</v>
      </c>
    </row>
    <row r="28" spans="1:10" x14ac:dyDescent="0.25">
      <c r="A28" s="17"/>
      <c r="B28" s="18">
        <f>27562380/1.18</f>
        <v>23357949.149999999</v>
      </c>
      <c r="H28" s="45">
        <f>H27/1.18</f>
        <v>21578923.73</v>
      </c>
      <c r="I28" s="17">
        <f t="shared" si="0"/>
        <v>18287223.5</v>
      </c>
      <c r="J28" s="17">
        <f t="shared" si="1"/>
        <v>-18287223.5</v>
      </c>
    </row>
    <row r="29" spans="1:10" x14ac:dyDescent="0.25">
      <c r="H29" s="20">
        <f>24562380*100/118</f>
        <v>20815576.27</v>
      </c>
      <c r="I29" s="17">
        <f t="shared" si="0"/>
        <v>17640318.870000001</v>
      </c>
      <c r="J29" s="17"/>
    </row>
    <row r="30" spans="1:10" x14ac:dyDescent="0.25">
      <c r="A30" s="17"/>
      <c r="B30" s="19">
        <v>28561584.239999998</v>
      </c>
      <c r="I30" s="17">
        <v>23991730.780000001</v>
      </c>
    </row>
    <row r="31" spans="1:10" x14ac:dyDescent="0.25">
      <c r="I31" s="17">
        <f>I29-I30</f>
        <v>-6351411.9100000001</v>
      </c>
    </row>
    <row r="32" spans="1:10" x14ac:dyDescent="0.25">
      <c r="A32">
        <f>A30/B30</f>
        <v>0</v>
      </c>
      <c r="B32">
        <f>H32/B30</f>
        <v>0.817809997993305</v>
      </c>
      <c r="H32" s="18">
        <v>23357949.149999999</v>
      </c>
    </row>
    <row r="34" spans="1:2" x14ac:dyDescent="0.25">
      <c r="B34">
        <v>0.81799999999999995</v>
      </c>
    </row>
    <row r="38" spans="1:2" x14ac:dyDescent="0.25">
      <c r="A38" t="s">
        <v>32</v>
      </c>
      <c r="B38" s="46">
        <v>20815576.27</v>
      </c>
    </row>
    <row r="39" spans="1:2" x14ac:dyDescent="0.25">
      <c r="A39" t="s">
        <v>33</v>
      </c>
      <c r="B39">
        <v>26693069.379999999</v>
      </c>
    </row>
    <row r="41" spans="1:2" x14ac:dyDescent="0.25">
      <c r="B41">
        <f>B38/B39</f>
        <v>0.77981201688241397</v>
      </c>
    </row>
    <row r="43" spans="1:2" x14ac:dyDescent="0.25">
      <c r="B43">
        <v>0.77981201688241397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2018-03-23T08:27:39Z</dcterms:modified>
</cp:coreProperties>
</file>